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8795" windowHeight="12270" activeTab="0"/>
  </bookViews>
  <sheets>
    <sheet name="Arbeitstage" sheetId="1" r:id="rId1"/>
  </sheets>
  <definedNames>
    <definedName name="Feiertage">'Arbeitstage'!$G$2:$G$28</definedName>
  </definedNames>
  <calcPr fullCalcOnLoad="1"/>
</workbook>
</file>

<file path=xl/sharedStrings.xml><?xml version="1.0" encoding="utf-8"?>
<sst xmlns="http://schemas.openxmlformats.org/spreadsheetml/2006/main" count="30" uniqueCount="30">
  <si>
    <t>Neujahr</t>
  </si>
  <si>
    <t>Heilige drei Könige</t>
  </si>
  <si>
    <t>Rosenmontag</t>
  </si>
  <si>
    <t>Karfreitag</t>
  </si>
  <si>
    <t>Fronleichnam</t>
  </si>
  <si>
    <t>Faschingsdienstag</t>
  </si>
  <si>
    <t>Ostersonntag</t>
  </si>
  <si>
    <t>Maria Himmelfahrt</t>
  </si>
  <si>
    <t>Aschermittwoch</t>
  </si>
  <si>
    <t>Ostermontag</t>
  </si>
  <si>
    <t>Allerheiligen</t>
  </si>
  <si>
    <t>Palmsonntag</t>
  </si>
  <si>
    <t>Maifeiertag</t>
  </si>
  <si>
    <t>Volkstrauertag</t>
  </si>
  <si>
    <t>Gründonnerstag</t>
  </si>
  <si>
    <t>Christ Himmelfahrt</t>
  </si>
  <si>
    <t>Buß und Bettag</t>
  </si>
  <si>
    <t>Muttertag</t>
  </si>
  <si>
    <t>Pfingstsonntag</t>
  </si>
  <si>
    <t>Totensonntag</t>
  </si>
  <si>
    <t>Erntedankfest</t>
  </si>
  <si>
    <t>Pfingstmontag</t>
  </si>
  <si>
    <t>Tag d. Einheit</t>
  </si>
  <si>
    <t>Heilig Abend</t>
  </si>
  <si>
    <t>1.Weihnachtsfeiertag</t>
  </si>
  <si>
    <t>2.Weihnachtsfeiertag</t>
  </si>
  <si>
    <t>Silvester</t>
  </si>
  <si>
    <t>Startdatum</t>
  </si>
  <si>
    <t>Enddatum</t>
  </si>
  <si>
    <t>Arbeitstage ohne Wochenende und Feiertage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</si>
</sst>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_-* #,##0.00\ _D_M_-;\-* #,##0.00\ _D_M_-;_-* &quot;-&quot;??\ _D_M_-;_-@_-"/>
    <numFmt numFmtId="166" formatCode="_-* #,##0\ _D_M_-;\-* #,##0\ _D_M_-;_-* &quot;-&quot;\ _D_M_-;_-@_-"/>
    <numFmt numFmtId="167" formatCode="_-* #,##0.00\ &quot;DM&quot;_-;\-* #,##0.00\ &quot;DM&quot;_-;_-* &quot;-&quot;??\ &quot;DM&quot;_-;_-@_-"/>
    <numFmt numFmtId="168" formatCode="_-* #,##0\ &quot;DM&quot;_-;\-* #,##0\ &quot;DM&quot;_-;_-* &quot;-&quot;\ &quot;DM&quot;_-;_-@_-"/>
    <numFmt numFmtId="169" formatCode="&quot;Feiertage &quot;0"/>
    <numFmt numFmtId="170" formatCode="dddd"/>
    <numFmt numFmtId="171" formatCode="&quot;Feiertage in &quot;0"/>
  </numFmts>
  <fonts count="6">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u val="single"/>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Font="1" applyFill="1" applyBorder="1" applyAlignment="1">
      <alignment horizontal="left" vertical="center"/>
    </xf>
    <xf numFmtId="14" fontId="0" fillId="0" borderId="0" xfId="0" applyNumberFormat="1" applyBorder="1" applyAlignment="1">
      <alignment horizontal="left" vertical="center"/>
    </xf>
    <xf numFmtId="170" fontId="0" fillId="0" borderId="0" xfId="0" applyNumberFormat="1" applyBorder="1" applyAlignment="1">
      <alignment horizontal="left" vertical="center"/>
    </xf>
    <xf numFmtId="14" fontId="0" fillId="0" borderId="0" xfId="0" applyNumberFormat="1" applyFont="1" applyFill="1" applyBorder="1" applyAlignment="1">
      <alignment horizontal="left" vertical="center"/>
    </xf>
    <xf numFmtId="170" fontId="0" fillId="0" borderId="0" xfId="0" applyNumberFormat="1" applyFont="1" applyFill="1" applyBorder="1" applyAlignment="1">
      <alignment horizontal="left" vertical="center"/>
    </xf>
    <xf numFmtId="0" fontId="0" fillId="0" borderId="0" xfId="0" applyFill="1" applyBorder="1" applyAlignment="1">
      <alignment vertical="center"/>
    </xf>
    <xf numFmtId="14" fontId="0" fillId="0" borderId="0" xfId="0" applyNumberFormat="1" applyFill="1" applyBorder="1" applyAlignment="1">
      <alignment horizontal="left" vertical="center"/>
    </xf>
    <xf numFmtId="0" fontId="0" fillId="0" borderId="0" xfId="0" applyBorder="1" applyAlignment="1">
      <alignment vertical="center"/>
    </xf>
    <xf numFmtId="0" fontId="0" fillId="0" borderId="0" xfId="0" applyFont="1" applyBorder="1" applyAlignment="1">
      <alignment horizontal="left" vertical="center"/>
    </xf>
    <xf numFmtId="14" fontId="0" fillId="0" borderId="0" xfId="0" applyNumberFormat="1" applyFill="1" applyAlignment="1">
      <alignment vertical="center"/>
    </xf>
    <xf numFmtId="14" fontId="0" fillId="0" borderId="0" xfId="0" applyNumberForma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14" fontId="3" fillId="0" borderId="0" xfId="18" applyNumberFormat="1" applyFill="1" applyAlignment="1">
      <alignment vertical="center"/>
    </xf>
    <xf numFmtId="171" fontId="4" fillId="0" borderId="0" xfId="0" applyNumberFormat="1" applyFont="1" applyFill="1" applyBorder="1" applyAlignment="1">
      <alignment horizontal="center" vertical="center"/>
    </xf>
    <xf numFmtId="171" fontId="0" fillId="0" borderId="0" xfId="0" applyNumberFormat="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14</xdr:row>
      <xdr:rowOff>114300</xdr:rowOff>
    </xdr:from>
    <xdr:to>
      <xdr:col>3</xdr:col>
      <xdr:colOff>466725</xdr:colOff>
      <xdr:row>33</xdr:row>
      <xdr:rowOff>114300</xdr:rowOff>
    </xdr:to>
    <xdr:sp>
      <xdr:nvSpPr>
        <xdr:cNvPr id="1" name="TextBox 52"/>
        <xdr:cNvSpPr txBox="1">
          <a:spLocks noChangeArrowheads="1"/>
        </xdr:cNvSpPr>
      </xdr:nvSpPr>
      <xdr:spPr>
        <a:xfrm>
          <a:off x="200025" y="2705100"/>
          <a:ext cx="3076575" cy="3076575"/>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1" i="0" u="sng" baseline="0">
              <a:latin typeface="Arial"/>
              <a:ea typeface="Arial"/>
              <a:cs typeface="Arial"/>
            </a:rPr>
            <a:t>Achtung:</a:t>
          </a:r>
          <a:r>
            <a:rPr lang="en-US" cap="none" sz="1000" b="1" i="0" u="none" baseline="0">
              <a:latin typeface="Arial"/>
              <a:ea typeface="Arial"/>
              <a:cs typeface="Arial"/>
            </a:rPr>
            <a:t> In den Optionen darf nicht 1904-Datumswerte aktiviert sein, da ansosnten die Feiertage nicht stimmen.
In der Formel wurde anstelle des Bereiches für die Feiertagsdaten dem Bereich einen Namen vergeben und der Name dann in der Nettoarbeitstage-Formel verwendet.
Alternativ kann auch der Bereich, also hier  G2:G28, angegeben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H35"/>
  <sheetViews>
    <sheetView tabSelected="1" workbookViewId="0" topLeftCell="A1">
      <selection activeCell="C12" sqref="C12"/>
    </sheetView>
  </sheetViews>
  <sheetFormatPr defaultColWidth="11.421875" defaultRowHeight="12.75"/>
  <cols>
    <col min="1" max="1" width="12.140625" style="3" bestFit="1" customWidth="1"/>
    <col min="2" max="2" width="11.421875" style="3" customWidth="1"/>
    <col min="3" max="3" width="18.57421875" style="3" customWidth="1"/>
    <col min="4" max="5" width="11.421875" style="2" customWidth="1"/>
    <col min="6" max="6" width="18.57421875" style="2" bestFit="1" customWidth="1"/>
    <col min="7" max="7" width="11.421875" style="13" customWidth="1"/>
    <col min="8" max="16384" width="11.421875" style="1" customWidth="1"/>
  </cols>
  <sheetData>
    <row r="1" spans="1:8" ht="38.25">
      <c r="A1" s="15" t="s">
        <v>27</v>
      </c>
      <c r="B1" s="16" t="s">
        <v>28</v>
      </c>
      <c r="C1" s="17" t="s">
        <v>29</v>
      </c>
      <c r="F1" s="19">
        <f>YEAR(A2)</f>
        <v>2007</v>
      </c>
      <c r="G1" s="20"/>
      <c r="H1" s="20"/>
    </row>
    <row r="2" spans="1:8" ht="12.75">
      <c r="A2" s="14">
        <v>39212</v>
      </c>
      <c r="B2" s="14">
        <v>39219</v>
      </c>
      <c r="C2" s="3">
        <f>_XLL.NETTOARBEITSTAGE(A2,B2,Feiertage)</f>
        <v>5</v>
      </c>
      <c r="F2" s="4" t="s">
        <v>4</v>
      </c>
      <c r="G2" s="5">
        <f>G11+60</f>
        <v>39240</v>
      </c>
      <c r="H2" s="6">
        <f aca="true" t="shared" si="0" ref="H2:H28">WEEKDAY(G2,1)</f>
        <v>5</v>
      </c>
    </row>
    <row r="3" spans="6:8" ht="12.75">
      <c r="F3" s="4" t="s">
        <v>0</v>
      </c>
      <c r="G3" s="7">
        <f>DATE(F1,1,1)</f>
        <v>39083</v>
      </c>
      <c r="H3" s="8">
        <f t="shared" si="0"/>
        <v>2</v>
      </c>
    </row>
    <row r="4" spans="6:8" ht="12.75">
      <c r="F4" s="9" t="s">
        <v>1</v>
      </c>
      <c r="G4" s="7">
        <f>DATE(F1,1,6)</f>
        <v>39088</v>
      </c>
      <c r="H4" s="6">
        <f t="shared" si="0"/>
        <v>7</v>
      </c>
    </row>
    <row r="5" spans="6:8" ht="12.75">
      <c r="F5" s="4" t="s">
        <v>2</v>
      </c>
      <c r="G5" s="10">
        <f>G11-48</f>
        <v>39132</v>
      </c>
      <c r="H5" s="8">
        <f t="shared" si="0"/>
        <v>2</v>
      </c>
    </row>
    <row r="6" spans="6:8" ht="12.75">
      <c r="F6" s="11" t="s">
        <v>5</v>
      </c>
      <c r="G6" s="10">
        <f>G11-47</f>
        <v>39133</v>
      </c>
      <c r="H6" s="8">
        <f t="shared" si="0"/>
        <v>3</v>
      </c>
    </row>
    <row r="7" spans="6:8" ht="12.75">
      <c r="F7" s="4" t="s">
        <v>8</v>
      </c>
      <c r="G7" s="10">
        <f>G11-46</f>
        <v>39134</v>
      </c>
      <c r="H7" s="8">
        <f t="shared" si="0"/>
        <v>4</v>
      </c>
    </row>
    <row r="8" spans="6:8" ht="12.75">
      <c r="F8" s="4" t="s">
        <v>11</v>
      </c>
      <c r="G8" s="10">
        <f>G11-7</f>
        <v>39173</v>
      </c>
      <c r="H8" s="8">
        <f t="shared" si="0"/>
        <v>1</v>
      </c>
    </row>
    <row r="9" spans="6:8" ht="12.75">
      <c r="F9" s="4" t="s">
        <v>14</v>
      </c>
      <c r="G9" s="10">
        <f>G11-3</f>
        <v>39177</v>
      </c>
      <c r="H9" s="8">
        <f t="shared" si="0"/>
        <v>5</v>
      </c>
    </row>
    <row r="10" spans="6:8" ht="12.75">
      <c r="F10" s="11" t="s">
        <v>3</v>
      </c>
      <c r="G10" s="5">
        <f>G11-2</f>
        <v>39178</v>
      </c>
      <c r="H10" s="8">
        <f t="shared" si="0"/>
        <v>6</v>
      </c>
    </row>
    <row r="11" spans="6:8" ht="12.75">
      <c r="F11" s="11" t="s">
        <v>6</v>
      </c>
      <c r="G11" s="5">
        <f>ROUND((DAY(MINUTE(F1/38)/2+55)&amp;".4."&amp;F1)/7,)*7-6</f>
        <v>39180</v>
      </c>
      <c r="H11" s="8">
        <f t="shared" si="0"/>
        <v>1</v>
      </c>
    </row>
    <row r="12" spans="6:8" ht="12.75">
      <c r="F12" s="11" t="s">
        <v>9</v>
      </c>
      <c r="G12" s="5">
        <f>G11+1</f>
        <v>39181</v>
      </c>
      <c r="H12" s="8">
        <f t="shared" si="0"/>
        <v>2</v>
      </c>
    </row>
    <row r="13" spans="6:8" ht="12.75">
      <c r="F13" s="4" t="s">
        <v>12</v>
      </c>
      <c r="G13" s="7">
        <f>DATE(F1,5,1)</f>
        <v>39203</v>
      </c>
      <c r="H13" s="8">
        <f t="shared" si="0"/>
        <v>3</v>
      </c>
    </row>
    <row r="14" spans="6:8" ht="12.75">
      <c r="F14" s="4" t="s">
        <v>15</v>
      </c>
      <c r="G14" s="5">
        <f>G11+39</f>
        <v>39219</v>
      </c>
      <c r="H14" s="8">
        <f t="shared" si="0"/>
        <v>5</v>
      </c>
    </row>
    <row r="15" spans="6:8" ht="12.75">
      <c r="F15" s="11" t="s">
        <v>18</v>
      </c>
      <c r="G15" s="5">
        <f>G11+49</f>
        <v>39229</v>
      </c>
      <c r="H15" s="8">
        <f t="shared" si="0"/>
        <v>1</v>
      </c>
    </row>
    <row r="16" spans="6:8" ht="12.75">
      <c r="F16" s="4" t="s">
        <v>17</v>
      </c>
      <c r="G16" s="7">
        <f>DATE(F1,5,1)+15-WEEKDAY(DATE(F1,5,1))</f>
        <v>39215</v>
      </c>
      <c r="H16" s="8">
        <f t="shared" si="0"/>
        <v>1</v>
      </c>
    </row>
    <row r="17" spans="6:8" ht="12.75">
      <c r="F17" s="11" t="s">
        <v>21</v>
      </c>
      <c r="G17" s="5">
        <f>G12+50</f>
        <v>39231</v>
      </c>
      <c r="H17" s="8">
        <f t="shared" si="0"/>
        <v>3</v>
      </c>
    </row>
    <row r="18" spans="6:8" ht="12.75">
      <c r="F18" s="4" t="s">
        <v>7</v>
      </c>
      <c r="G18" s="7">
        <f>DATE(F1,8,15)</f>
        <v>39309</v>
      </c>
      <c r="H18" s="6">
        <f t="shared" si="0"/>
        <v>4</v>
      </c>
    </row>
    <row r="19" spans="6:8" ht="12.75">
      <c r="F19" s="4" t="s">
        <v>22</v>
      </c>
      <c r="G19" s="7">
        <f>DATE(F1,10,3)</f>
        <v>39358</v>
      </c>
      <c r="H19" s="8">
        <f t="shared" si="0"/>
        <v>4</v>
      </c>
    </row>
    <row r="20" spans="6:8" ht="12.75">
      <c r="F20" s="4" t="s">
        <v>20</v>
      </c>
      <c r="G20" s="7">
        <f>DATE(F1,10,1)+7-WEEKDAY(DATE(F1,10,1),2)</f>
        <v>39362</v>
      </c>
      <c r="H20" s="8">
        <f t="shared" si="0"/>
        <v>1</v>
      </c>
    </row>
    <row r="21" spans="6:8" ht="12.75">
      <c r="F21" s="4" t="s">
        <v>10</v>
      </c>
      <c r="G21" s="7">
        <f>DATE(F1,11,1)</f>
        <v>39387</v>
      </c>
      <c r="H21" s="6">
        <f t="shared" si="0"/>
        <v>5</v>
      </c>
    </row>
    <row r="22" spans="6:8" ht="12.75">
      <c r="F22" s="11" t="s">
        <v>13</v>
      </c>
      <c r="G22" s="7">
        <f>DATE(F1,12,25)-WEEKDAY(DATE(F1,12,25),2)-35</f>
        <v>39404</v>
      </c>
      <c r="H22" s="6">
        <f t="shared" si="0"/>
        <v>1</v>
      </c>
    </row>
    <row r="23" spans="6:8" ht="12.75">
      <c r="F23" s="11" t="s">
        <v>16</v>
      </c>
      <c r="G23" s="7">
        <f>DATE(F1,12,25)-WEEKDAY(DATE(F1,12,25),2)-32</f>
        <v>39407</v>
      </c>
      <c r="H23" s="6">
        <f t="shared" si="0"/>
        <v>4</v>
      </c>
    </row>
    <row r="24" spans="6:8" ht="12.75">
      <c r="F24" s="11" t="s">
        <v>19</v>
      </c>
      <c r="G24" s="7">
        <f>DATE(F1,12,25)-WEEKDAY(DATE(F1,12,25),2)-28</f>
        <v>39411</v>
      </c>
      <c r="H24" s="6">
        <f t="shared" si="0"/>
        <v>1</v>
      </c>
    </row>
    <row r="25" spans="6:8" ht="12.75">
      <c r="F25" s="4" t="s">
        <v>23</v>
      </c>
      <c r="G25" s="7">
        <f>DATE(F1,12,24)</f>
        <v>39440</v>
      </c>
      <c r="H25" s="8">
        <f t="shared" si="0"/>
        <v>2</v>
      </c>
    </row>
    <row r="26" spans="6:8" ht="12.75">
      <c r="F26" s="12" t="s">
        <v>24</v>
      </c>
      <c r="G26" s="7">
        <f>DATE(F1,12,25)</f>
        <v>39441</v>
      </c>
      <c r="H26" s="8">
        <f t="shared" si="0"/>
        <v>3</v>
      </c>
    </row>
    <row r="27" spans="6:8" ht="12.75">
      <c r="F27" s="4" t="s">
        <v>25</v>
      </c>
      <c r="G27" s="7">
        <f>DATE(F1,12,26)</f>
        <v>39442</v>
      </c>
      <c r="H27" s="8">
        <f t="shared" si="0"/>
        <v>4</v>
      </c>
    </row>
    <row r="28" spans="6:8" ht="12.75">
      <c r="F28" s="4" t="s">
        <v>26</v>
      </c>
      <c r="G28" s="7">
        <f>DATE(F1,12,31)</f>
        <v>39447</v>
      </c>
      <c r="H28" s="8">
        <f t="shared" si="0"/>
        <v>2</v>
      </c>
    </row>
    <row r="35" ht="12.75">
      <c r="G35" s="18"/>
    </row>
  </sheetData>
  <sheetProtection/>
  <mergeCells count="1">
    <mergeCell ref="F1:H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FHW Markisches Viertel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scheckelhoff</dc:creator>
  <cp:keywords/>
  <dc:description/>
  <cp:lastModifiedBy>scheckelhoff</cp:lastModifiedBy>
  <dcterms:created xsi:type="dcterms:W3CDTF">2007-05-11T07:18:36Z</dcterms:created>
  <dcterms:modified xsi:type="dcterms:W3CDTF">2007-05-11T10:35:45Z</dcterms:modified>
  <cp:category/>
  <cp:version/>
  <cp:contentType/>
  <cp:contentStatus/>
</cp:coreProperties>
</file>